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hitepineim.sharepoint.com/sites/orgwide/Shared Documents/Technology/Website/New website/"/>
    </mc:Choice>
  </mc:AlternateContent>
  <xr:revisionPtr revIDLastSave="827" documentId="13_ncr:1_{E498F77E-7755-45AD-989A-ED302AB18638}" xr6:coauthVersionLast="47" xr6:coauthVersionMax="47" xr10:uidLastSave="{9353528B-A5F5-467E-AE7E-8645EAB4AA7E}"/>
  <bookViews>
    <workbookView xWindow="-108" yWindow="-108" windowWidth="23256" windowHeight="12456" activeTab="2" xr2:uid="{24FB33BC-F463-40F7-AC97-2A20B9EF185F}"/>
  </bookViews>
  <sheets>
    <sheet name="ManagementFee" sheetId="3" r:id="rId1"/>
    <sheet name="PerformanceFees-1year" sheetId="5" r:id="rId2"/>
    <sheet name="PerformanceFees-multi-year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3" l="1"/>
  <c r="E40" i="3"/>
  <c r="E35" i="3"/>
  <c r="E33" i="3"/>
  <c r="E10" i="3"/>
  <c r="E11" i="3"/>
  <c r="E34" i="3"/>
  <c r="E38" i="3"/>
  <c r="E29" i="3"/>
  <c r="E30" i="3" s="1"/>
  <c r="E13" i="3"/>
  <c r="E26" i="3"/>
  <c r="E18" i="3"/>
  <c r="E21" i="3"/>
  <c r="E22" i="3" s="1"/>
  <c r="E7" i="5"/>
  <c r="D44" i="6"/>
  <c r="D45" i="6"/>
  <c r="E45" i="6" s="1"/>
  <c r="D46" i="6"/>
  <c r="E46" i="6" s="1"/>
  <c r="D72" i="6"/>
  <c r="D73" i="6"/>
  <c r="E73" i="6" s="1"/>
  <c r="D74" i="6"/>
  <c r="E74" i="6" s="1"/>
  <c r="D18" i="6"/>
  <c r="E18" i="6" s="1"/>
  <c r="D17" i="6"/>
  <c r="E17" i="6" s="1"/>
  <c r="D16" i="6"/>
  <c r="E16" i="6" s="1"/>
  <c r="E7" i="6"/>
  <c r="E19" i="6" l="1"/>
  <c r="E21" i="6" s="1"/>
  <c r="E22" i="6" s="1"/>
  <c r="E23" i="6" s="1"/>
  <c r="E26" i="6" l="1"/>
  <c r="E25" i="6"/>
  <c r="E33" i="6" s="1"/>
  <c r="D74" i="5"/>
  <c r="E74" i="5" s="1"/>
  <c r="D73" i="5"/>
  <c r="E73" i="5" s="1"/>
  <c r="D72" i="5"/>
  <c r="E72" i="5" s="1"/>
  <c r="E63" i="5"/>
  <c r="D46" i="5"/>
  <c r="E46" i="5" s="1"/>
  <c r="D45" i="5"/>
  <c r="E45" i="5" s="1"/>
  <c r="D44" i="5"/>
  <c r="E44" i="5" s="1"/>
  <c r="E35" i="5"/>
  <c r="D18" i="5"/>
  <c r="E18" i="5" s="1"/>
  <c r="D17" i="5"/>
  <c r="E17" i="5" s="1"/>
  <c r="D16" i="5"/>
  <c r="C44" i="6" l="1"/>
  <c r="E44" i="6" s="1"/>
  <c r="E47" i="6" s="1"/>
  <c r="E35" i="6"/>
  <c r="E16" i="5"/>
  <c r="E19" i="5" s="1"/>
  <c r="E75" i="5"/>
  <c r="E77" i="5" s="1"/>
  <c r="E78" i="5" s="1"/>
  <c r="E79" i="5" s="1"/>
  <c r="E47" i="5"/>
  <c r="E49" i="5" s="1"/>
  <c r="E50" i="5" s="1"/>
  <c r="E51" i="5" s="1"/>
  <c r="E54" i="5" s="1"/>
  <c r="E49" i="6" l="1"/>
  <c r="E50" i="6" s="1"/>
  <c r="E51" i="6" s="1"/>
  <c r="E53" i="6" s="1"/>
  <c r="E61" i="6" s="1"/>
  <c r="E63" i="6" s="1"/>
  <c r="E82" i="5"/>
  <c r="E81" i="5"/>
  <c r="E21" i="5"/>
  <c r="E22" i="5" s="1"/>
  <c r="E23" i="5" s="1"/>
  <c r="E26" i="5" s="1"/>
  <c r="E53" i="5"/>
  <c r="C72" i="6" l="1"/>
  <c r="E72" i="6" s="1"/>
  <c r="E75" i="6" s="1"/>
  <c r="E77" i="6" s="1"/>
  <c r="E78" i="6" s="1"/>
  <c r="E79" i="6" s="1"/>
  <c r="E54" i="6"/>
  <c r="E25" i="5"/>
  <c r="E14" i="3"/>
  <c r="E15" i="3" s="1"/>
  <c r="E17" i="3" s="1"/>
  <c r="E19" i="3" l="1"/>
  <c r="E23" i="3" s="1"/>
  <c r="E25" i="3" s="1"/>
  <c r="E82" i="6"/>
  <c r="E81" i="6"/>
  <c r="E27" i="3" l="1"/>
  <c r="E31" i="3" s="1"/>
</calcChain>
</file>

<file path=xl/sharedStrings.xml><?xml version="1.0" encoding="utf-8"?>
<sst xmlns="http://schemas.openxmlformats.org/spreadsheetml/2006/main" count="189" uniqueCount="73">
  <si>
    <t>Common data</t>
  </si>
  <si>
    <t>Hurdle rate (%)</t>
  </si>
  <si>
    <t>Performance fees (%)</t>
  </si>
  <si>
    <t>GST (%)</t>
  </si>
  <si>
    <t>INFLOWS</t>
  </si>
  <si>
    <t>days</t>
  </si>
  <si>
    <t>Hurdle amount (INR)</t>
  </si>
  <si>
    <t>Total Hurdle amount (INR)</t>
  </si>
  <si>
    <t>Excess return over hurdle (INR)</t>
  </si>
  <si>
    <t>Profit share + GST (INR)</t>
  </si>
  <si>
    <t>Closing HIGH WATER MARK (INR)</t>
  </si>
  <si>
    <t>TOTAL OUTFLOW (INR)</t>
  </si>
  <si>
    <t>Closing AUM before expenses as on 31-Mar-2024 (INR)</t>
  </si>
  <si>
    <t>Calculation date for fees</t>
  </si>
  <si>
    <t>Fixed fees charged by White Pine (%)</t>
  </si>
  <si>
    <t>Fixed fees calculations:</t>
  </si>
  <si>
    <t>WPIM = White Pine Investment Management</t>
  </si>
  <si>
    <t>Closing AUM (INR)</t>
  </si>
  <si>
    <t>Opening AUM = Intial Investment (as on 01-Apr-2023)</t>
  </si>
  <si>
    <t>Gross return before fees (%)</t>
  </si>
  <si>
    <t>Table: Fees calculation assuming ONLY PERFORMANCE FEES assuming 20% gross return</t>
  </si>
  <si>
    <t>Table: Fees calculation assuming ONLY PERFORMANCE FEES assuming 0% gross return</t>
  </si>
  <si>
    <t>Table: Fees calculation assuming ONLY PERFORMANCE FEES assuming -10% gross return</t>
  </si>
  <si>
    <t>Variable fees calculations:</t>
  </si>
  <si>
    <t>Profit shared ex-GST (INR)</t>
  </si>
  <si>
    <t>NIL</t>
  </si>
  <si>
    <t>Opening AUM/Watermark = Intial Investment (as on 01-Apr-2024)</t>
  </si>
  <si>
    <t>Closing Portfolio Value before expenses as on 31-Mar-2025 (INR)</t>
  </si>
  <si>
    <t>Table: Fees calculation assuming ONLY PERFORMANCE FEES assuming 20% gross return = year 1</t>
  </si>
  <si>
    <t>Table: Fees calculation assuming ONLY PERFORMANCE FEES assuming -10% gross return = year 2</t>
  </si>
  <si>
    <t>Table: Fees calculation assuming ONLY PERFORMANCE FEES assuming +30% gross return = year 3</t>
  </si>
  <si>
    <t>Opening AUM/Watermark = Intial Investment (as on 01-Apr-2025)</t>
  </si>
  <si>
    <t>Closing Portfolio Value before expenses as on 31-Mar-2026 (INR)</t>
  </si>
  <si>
    <t>Opening AUM/Watermark = Intial Investment (as on 01-Apr-2026)</t>
  </si>
  <si>
    <t>Closing Portfolio Value before expenses as on 31-Mar-2027 (INR)</t>
  </si>
  <si>
    <t>Each portfolio manager may incorporate specific figures and adopt calculation methodologies in accordance with the terms and conditions of the PMS agreement, as applicable under SEBI regulations.</t>
  </si>
  <si>
    <t>All Fees and charges are subject to GST.</t>
  </si>
  <si>
    <t xml:space="preserve">Portfolio Managers are advised to also refer to the illustrations provided in Annexure 4A of Master Circular for Portfolio Managers dated June 07, 2024. </t>
  </si>
  <si>
    <t>* In the illustration</t>
  </si>
  <si>
    <t>Performance fees , Hurdle rate and Gross return has been assumed</t>
  </si>
  <si>
    <t>The hurdle amount is adjusted on a pro-rata basis for periods of less than one year and in the event of capital inflows or withdrawals</t>
  </si>
  <si>
    <t>Performance fee is assumed to be charged annually. However, the Portfolio Manager can charge fee at any frequency i.e. Monthly, Quarterly, Semi-annually, Annually or at any other frequency as defined in the PMS agreement and as permitted under SEBI regulations.</t>
  </si>
  <si>
    <t>Performance feeis assumed to be charged annually. However, the Portfolio Manager can charge fee at any frequency i.e. Monthly, Quarterly, Semi-annually, Annually or at any other frequency as defined in the PMS agreement and as permitted under SEBI regulations.</t>
  </si>
  <si>
    <t>Daily average AUM for Q3 ending Dec-2023 (INR)</t>
  </si>
  <si>
    <t>Daily average AUM for Q4 ending Mar-2024 (INR)</t>
  </si>
  <si>
    <t>Fixed fees charged by White Pine (%/year)</t>
  </si>
  <si>
    <t>Q1</t>
  </si>
  <si>
    <t>Q2</t>
  </si>
  <si>
    <t>Q3</t>
  </si>
  <si>
    <t>Q4</t>
  </si>
  <si>
    <t>Fixed fees charged by WPIM pre-GST for Q1 (INR)</t>
  </si>
  <si>
    <t>Fixed fees charged by WPIM post-GST for Q2 (INR)</t>
  </si>
  <si>
    <t>Fixed fees charged by WPIM post-GST for Q1 (INR)</t>
  </si>
  <si>
    <t>Fixed fees charged by WPIM pre-GST for Q2 (INR)</t>
  </si>
  <si>
    <t>Gross return before fees (%/year)</t>
  </si>
  <si>
    <t>Daily average AUM for Q1 ending Jun-2023 (INR)*</t>
  </si>
  <si>
    <t>* daily average may not be same as average of opening and closing</t>
  </si>
  <si>
    <t>Closing AUM after expenses as on 30-Jun-2023 (INR)</t>
  </si>
  <si>
    <t>Opening AUM on 01-Jul-2023</t>
  </si>
  <si>
    <t>Daily average AUM for Q2 ending Sep-2023 (INR)*</t>
  </si>
  <si>
    <t>Closing AUM after expenses as on 30-Sep-2023 (INR)</t>
  </si>
  <si>
    <t>Gross return (%/year)</t>
  </si>
  <si>
    <t xml:space="preserve">Table: Fees calculation assuming ONLY MANAGEMENT FEES </t>
  </si>
  <si>
    <t>Opening AUM on 01-Oct-2023</t>
  </si>
  <si>
    <t>Fixed fees charged by WPIM pre-GST for Q3(INR)</t>
  </si>
  <si>
    <t>Fixed fees charged by WPIM post-GST for Q3 (INR)</t>
  </si>
  <si>
    <t>Closing AUM after expenses as on 31-Dec-2023 (INR)</t>
  </si>
  <si>
    <t>Opening AUM on 01-Jan-2024</t>
  </si>
  <si>
    <t>Fixed fees charged by WPIM pre-GST for Q4 (INR)</t>
  </si>
  <si>
    <t>Fixed fees charged by WPIM post-GST for Q4 (INR)</t>
  </si>
  <si>
    <t>assumed that client puts/invests INR5L on 01-Jun-2025</t>
  </si>
  <si>
    <t>assumed that client puts/invests INR15L on 01-Nov-2026</t>
  </si>
  <si>
    <t>assumed that client starts the account on 01-Apr-2024 by inflow of INR 50L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</si>
</sst>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A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0" applyFont="1" applyFill="1"/>
    <xf numFmtId="3" fontId="2" fillId="2" borderId="0" xfId="0" applyNumberFormat="1" applyFont="1" applyFill="1" applyAlignment="1">
      <alignment horizontal="right"/>
    </xf>
    <xf numFmtId="15" fontId="4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left"/>
    </xf>
    <xf numFmtId="0" fontId="2" fillId="2" borderId="0" xfId="0" applyFont="1" applyFill="1"/>
    <xf numFmtId="15" fontId="4" fillId="2" borderId="0" xfId="0" applyNumberFormat="1" applyFont="1" applyFill="1"/>
    <xf numFmtId="10" fontId="4" fillId="2" borderId="0" xfId="0" applyNumberFormat="1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4" fontId="0" fillId="2" borderId="0" xfId="0" applyNumberFormat="1" applyFill="1"/>
    <xf numFmtId="4" fontId="2" fillId="2" borderId="0" xfId="0" applyNumberFormat="1" applyFont="1" applyFill="1"/>
    <xf numFmtId="15" fontId="6" fillId="2" borderId="0" xfId="0" applyNumberFormat="1" applyFont="1" applyFill="1" applyAlignment="1">
      <alignment horizontal="left"/>
    </xf>
    <xf numFmtId="4" fontId="7" fillId="2" borderId="0" xfId="0" applyNumberFormat="1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3" fontId="0" fillId="2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164" fontId="0" fillId="2" borderId="0" xfId="0" applyNumberFormat="1" applyFill="1"/>
    <xf numFmtId="164" fontId="2" fillId="2" borderId="0" xfId="0" applyNumberFormat="1" applyFont="1" applyFill="1"/>
    <xf numFmtId="4" fontId="7" fillId="2" borderId="0" xfId="0" applyNumberFormat="1" applyFont="1" applyFill="1" applyAlignment="1">
      <alignment horizontal="right"/>
    </xf>
    <xf numFmtId="0" fontId="2" fillId="2" borderId="1" xfId="0" applyFont="1" applyFill="1" applyBorder="1"/>
    <xf numFmtId="4" fontId="6" fillId="2" borderId="0" xfId="0" applyNumberFormat="1" applyFont="1" applyFill="1"/>
    <xf numFmtId="0" fontId="2" fillId="0" borderId="0" xfId="0" applyFont="1"/>
    <xf numFmtId="0" fontId="3" fillId="2" borderId="2" xfId="0" applyFont="1" applyFill="1" applyBorder="1"/>
    <xf numFmtId="3" fontId="2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4" fontId="6" fillId="2" borderId="0" xfId="0" applyNumberFormat="1" applyFont="1" applyFill="1" applyAlignment="1">
      <alignment horizontal="right"/>
    </xf>
    <xf numFmtId="4" fontId="7" fillId="2" borderId="0" xfId="0" applyNumberFormat="1" applyFont="1" applyFill="1"/>
    <xf numFmtId="10" fontId="4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0" fillId="2" borderId="0" xfId="0" quotePrefix="1" applyNumberFormat="1" applyFill="1"/>
    <xf numFmtId="10" fontId="5" fillId="2" borderId="0" xfId="0" applyNumberFormat="1" applyFont="1" applyFill="1"/>
    <xf numFmtId="4" fontId="0" fillId="0" borderId="0" xfId="0" applyNumberFormat="1"/>
    <xf numFmtId="4" fontId="2" fillId="2" borderId="1" xfId="0" applyNumberFormat="1" applyFont="1" applyFill="1" applyBorder="1" applyAlignment="1">
      <alignment horizontal="left"/>
    </xf>
  </cellXfs>
  <cellStyles count="2">
    <cellStyle name="Comma 2" xfId="1" xr:uid="{6F8E7693-34EF-4BF1-8EB1-0D6D8EA5D49C}"/>
    <cellStyle name="Normal" xfId="0" builtinId="0"/>
  </cellStyles>
  <dxfs count="0"/>
  <tableStyles count="0" defaultTableStyle="TableStyleMedium2" defaultPivotStyle="PivotStyleLight16"/>
  <colors>
    <mruColors>
      <color rgb="FFAA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BD088-C4AA-4318-BEB3-CC8C58045918}">
  <dimension ref="B2:H43"/>
  <sheetViews>
    <sheetView workbookViewId="0">
      <selection activeCell="C14" sqref="C14"/>
    </sheetView>
  </sheetViews>
  <sheetFormatPr defaultRowHeight="14.4" x14ac:dyDescent="0.3"/>
  <cols>
    <col min="1" max="1" width="5" customWidth="1"/>
    <col min="2" max="2" width="5.109375" customWidth="1"/>
    <col min="3" max="3" width="43.5546875" customWidth="1"/>
    <col min="4" max="4" width="10" customWidth="1"/>
    <col min="5" max="5" width="17" customWidth="1"/>
    <col min="6" max="6" width="12.88671875" bestFit="1" customWidth="1"/>
    <col min="7" max="7" width="11.6640625" bestFit="1" customWidth="1"/>
    <col min="8" max="8" width="13.109375" bestFit="1" customWidth="1"/>
    <col min="9" max="9" width="15.109375" bestFit="1" customWidth="1"/>
    <col min="10" max="10" width="12.5546875" bestFit="1" customWidth="1"/>
    <col min="11" max="11" width="11.6640625" bestFit="1" customWidth="1"/>
    <col min="12" max="13" width="10.6640625" bestFit="1" customWidth="1"/>
  </cols>
  <sheetData>
    <row r="2" spans="2:8" x14ac:dyDescent="0.3">
      <c r="B2" s="36" t="s">
        <v>62</v>
      </c>
      <c r="C2" s="36"/>
      <c r="D2" s="36"/>
      <c r="E2" s="36"/>
    </row>
    <row r="3" spans="2:8" x14ac:dyDescent="0.3">
      <c r="B3" s="26" t="s">
        <v>0</v>
      </c>
      <c r="C3" s="27"/>
      <c r="D3" s="27"/>
      <c r="E3" s="27"/>
    </row>
    <row r="4" spans="2:8" x14ac:dyDescent="0.3">
      <c r="B4" s="11"/>
      <c r="C4" s="11" t="s">
        <v>45</v>
      </c>
      <c r="D4" s="2"/>
      <c r="E4" s="9">
        <v>0.02</v>
      </c>
      <c r="H4" s="25"/>
    </row>
    <row r="5" spans="2:8" x14ac:dyDescent="0.3">
      <c r="B5" s="5"/>
      <c r="C5" s="6" t="s">
        <v>3</v>
      </c>
      <c r="D5" s="7"/>
      <c r="E5" s="9">
        <v>0.18</v>
      </c>
      <c r="H5" s="25"/>
    </row>
    <row r="6" spans="2:8" x14ac:dyDescent="0.3">
      <c r="B6" s="5"/>
      <c r="C6" s="11" t="s">
        <v>61</v>
      </c>
      <c r="D6" s="2"/>
      <c r="E6" s="9">
        <v>0.2</v>
      </c>
      <c r="H6" s="25"/>
    </row>
    <row r="7" spans="2:8" x14ac:dyDescent="0.3">
      <c r="B7" s="5"/>
      <c r="C7" s="6"/>
      <c r="D7" s="7"/>
      <c r="E7" s="9"/>
    </row>
    <row r="8" spans="2:8" x14ac:dyDescent="0.3">
      <c r="B8" s="1" t="s">
        <v>15</v>
      </c>
      <c r="C8" s="10"/>
      <c r="D8" s="2"/>
      <c r="E8" s="2"/>
    </row>
    <row r="9" spans="2:8" s="25" customFormat="1" x14ac:dyDescent="0.3">
      <c r="B9" s="1" t="s">
        <v>46</v>
      </c>
      <c r="C9" s="28" t="s">
        <v>18</v>
      </c>
      <c r="D9" s="2"/>
      <c r="E9" s="29">
        <v>5000000</v>
      </c>
    </row>
    <row r="10" spans="2:8" x14ac:dyDescent="0.3">
      <c r="B10" s="11"/>
      <c r="C10" s="11" t="s">
        <v>54</v>
      </c>
      <c r="D10" s="2"/>
      <c r="E10" s="34">
        <f>$E$6</f>
        <v>0.2</v>
      </c>
      <c r="H10" s="25"/>
    </row>
    <row r="11" spans="2:8" x14ac:dyDescent="0.3">
      <c r="B11" s="3"/>
      <c r="C11" s="4" t="s">
        <v>12</v>
      </c>
      <c r="D11" s="2"/>
      <c r="E11" s="32">
        <f>E9*E10*91/366 + E9</f>
        <v>5248633.8797814203</v>
      </c>
      <c r="G11" s="35"/>
      <c r="H11" s="25"/>
    </row>
    <row r="12" spans="2:8" x14ac:dyDescent="0.3">
      <c r="B12" s="3"/>
      <c r="C12" s="11" t="s">
        <v>55</v>
      </c>
      <c r="D12" s="2"/>
      <c r="E12" s="19">
        <v>5135000</v>
      </c>
    </row>
    <row r="13" spans="2:8" x14ac:dyDescent="0.3">
      <c r="B13" s="11"/>
      <c r="C13" s="11" t="s">
        <v>50</v>
      </c>
      <c r="D13" s="17"/>
      <c r="E13" s="12">
        <f>E12/4*$E$4</f>
        <v>25675</v>
      </c>
    </row>
    <row r="14" spans="2:8" x14ac:dyDescent="0.3">
      <c r="B14" s="11"/>
      <c r="C14" s="11" t="s">
        <v>52</v>
      </c>
      <c r="D14" s="17"/>
      <c r="E14" s="12">
        <f>E13*(1+$E$5)</f>
        <v>30296.5</v>
      </c>
    </row>
    <row r="15" spans="2:8" x14ac:dyDescent="0.3">
      <c r="B15" s="3"/>
      <c r="C15" s="4" t="s">
        <v>57</v>
      </c>
      <c r="D15" s="2"/>
      <c r="E15" s="32">
        <f>E11-E14</f>
        <v>5218337.3797814203</v>
      </c>
      <c r="H15" s="25"/>
    </row>
    <row r="16" spans="2:8" x14ac:dyDescent="0.3">
      <c r="B16" s="11"/>
      <c r="C16" s="11"/>
      <c r="D16" s="2"/>
      <c r="E16" s="19"/>
    </row>
    <row r="17" spans="2:8" x14ac:dyDescent="0.3">
      <c r="B17" s="1" t="s">
        <v>47</v>
      </c>
      <c r="C17" s="6" t="s">
        <v>58</v>
      </c>
      <c r="D17" s="17"/>
      <c r="E17" s="32">
        <f>E15</f>
        <v>5218337.3797814203</v>
      </c>
    </row>
    <row r="18" spans="2:8" x14ac:dyDescent="0.3">
      <c r="B18" s="11"/>
      <c r="C18" s="11" t="s">
        <v>54</v>
      </c>
      <c r="D18" s="2"/>
      <c r="E18" s="34">
        <f>$E$6</f>
        <v>0.2</v>
      </c>
      <c r="H18" s="25"/>
    </row>
    <row r="19" spans="2:8" x14ac:dyDescent="0.3">
      <c r="B19" s="3"/>
      <c r="C19" s="4" t="s">
        <v>12</v>
      </c>
      <c r="D19" s="2"/>
      <c r="E19" s="32">
        <f>E17*E18*92/366 + E17</f>
        <v>5480680.0240108687</v>
      </c>
      <c r="H19" s="25"/>
    </row>
    <row r="20" spans="2:8" x14ac:dyDescent="0.3">
      <c r="B20" s="3"/>
      <c r="C20" s="11" t="s">
        <v>59</v>
      </c>
      <c r="D20" s="2"/>
      <c r="E20" s="19">
        <v>5320000</v>
      </c>
    </row>
    <row r="21" spans="2:8" x14ac:dyDescent="0.3">
      <c r="B21" s="11"/>
      <c r="C21" s="11" t="s">
        <v>53</v>
      </c>
      <c r="D21" s="17"/>
      <c r="E21" s="12">
        <f>E20/4*$E$4</f>
        <v>26600</v>
      </c>
    </row>
    <row r="22" spans="2:8" x14ac:dyDescent="0.3">
      <c r="B22" s="11"/>
      <c r="C22" s="11" t="s">
        <v>51</v>
      </c>
      <c r="D22" s="17"/>
      <c r="E22" s="12">
        <f>E21*(1+$E$5)</f>
        <v>31388</v>
      </c>
    </row>
    <row r="23" spans="2:8" x14ac:dyDescent="0.3">
      <c r="B23" s="3"/>
      <c r="C23" s="4" t="s">
        <v>60</v>
      </c>
      <c r="D23" s="2"/>
      <c r="E23" s="32">
        <f>E19-E22</f>
        <v>5449292.0240108687</v>
      </c>
      <c r="H23" s="25"/>
    </row>
    <row r="24" spans="2:8" x14ac:dyDescent="0.3">
      <c r="B24" s="11"/>
      <c r="C24" s="11"/>
      <c r="D24" s="2"/>
      <c r="E24" s="19"/>
    </row>
    <row r="25" spans="2:8" x14ac:dyDescent="0.3">
      <c r="B25" s="1" t="s">
        <v>48</v>
      </c>
      <c r="C25" s="6" t="s">
        <v>63</v>
      </c>
      <c r="D25" s="17"/>
      <c r="E25" s="32">
        <f>E23</f>
        <v>5449292.0240108687</v>
      </c>
    </row>
    <row r="26" spans="2:8" x14ac:dyDescent="0.3">
      <c r="B26" s="11"/>
      <c r="C26" s="11" t="s">
        <v>54</v>
      </c>
      <c r="D26" s="2"/>
      <c r="E26" s="34">
        <f>$E$6</f>
        <v>0.2</v>
      </c>
    </row>
    <row r="27" spans="2:8" x14ac:dyDescent="0.3">
      <c r="B27" s="11"/>
      <c r="C27" s="4" t="s">
        <v>12</v>
      </c>
      <c r="D27" s="2"/>
      <c r="E27" s="32">
        <f>E25*E26*92/366 + E25</f>
        <v>5723245.5028136009</v>
      </c>
    </row>
    <row r="28" spans="2:8" x14ac:dyDescent="0.3">
      <c r="B28" s="11"/>
      <c r="C28" s="11" t="s">
        <v>43</v>
      </c>
      <c r="D28" s="2"/>
      <c r="E28" s="19">
        <v>5595000</v>
      </c>
    </row>
    <row r="29" spans="2:8" x14ac:dyDescent="0.3">
      <c r="B29" s="11"/>
      <c r="C29" s="11" t="s">
        <v>64</v>
      </c>
      <c r="D29" s="17"/>
      <c r="E29" s="12">
        <f>E28/4*$E$4</f>
        <v>27975</v>
      </c>
    </row>
    <row r="30" spans="2:8" x14ac:dyDescent="0.3">
      <c r="B30" s="11"/>
      <c r="C30" s="11" t="s">
        <v>65</v>
      </c>
      <c r="D30" s="17"/>
      <c r="E30" s="12">
        <f>E29*(1+$E$5)</f>
        <v>33010.5</v>
      </c>
    </row>
    <row r="31" spans="2:8" x14ac:dyDescent="0.3">
      <c r="B31" s="11"/>
      <c r="C31" s="4" t="s">
        <v>66</v>
      </c>
      <c r="D31" s="2"/>
      <c r="E31" s="32">
        <f>E27-E30</f>
        <v>5690235.0028136009</v>
      </c>
    </row>
    <row r="32" spans="2:8" x14ac:dyDescent="0.3">
      <c r="B32" s="11"/>
      <c r="C32" s="11"/>
      <c r="D32" s="17"/>
      <c r="E32" s="13"/>
    </row>
    <row r="33" spans="2:7" x14ac:dyDescent="0.3">
      <c r="B33" s="1" t="s">
        <v>49</v>
      </c>
      <c r="C33" s="6" t="s">
        <v>67</v>
      </c>
      <c r="D33" s="17"/>
      <c r="E33" s="32">
        <f>E31</f>
        <v>5690235.0028136009</v>
      </c>
    </row>
    <row r="34" spans="2:7" x14ac:dyDescent="0.3">
      <c r="B34" s="11"/>
      <c r="C34" s="11" t="s">
        <v>54</v>
      </c>
      <c r="D34" s="2"/>
      <c r="E34" s="34">
        <f>$E$6</f>
        <v>0.2</v>
      </c>
      <c r="G34" s="35"/>
    </row>
    <row r="35" spans="2:7" x14ac:dyDescent="0.3">
      <c r="B35" s="11"/>
      <c r="C35" s="4" t="s">
        <v>12</v>
      </c>
      <c r="D35" s="2"/>
      <c r="E35" s="32">
        <f>E33*E34*91/366 + E33</f>
        <v>5973192.0439371187</v>
      </c>
    </row>
    <row r="36" spans="2:7" x14ac:dyDescent="0.3">
      <c r="B36" s="11"/>
      <c r="C36" s="11" t="s">
        <v>44</v>
      </c>
      <c r="D36" s="2"/>
      <c r="E36" s="19">
        <v>5865000</v>
      </c>
    </row>
    <row r="37" spans="2:7" x14ac:dyDescent="0.3">
      <c r="B37" s="11"/>
      <c r="C37" s="11" t="s">
        <v>68</v>
      </c>
      <c r="D37" s="17"/>
      <c r="E37" s="12">
        <f>E36/4*$E$4</f>
        <v>29325</v>
      </c>
    </row>
    <row r="38" spans="2:7" x14ac:dyDescent="0.3">
      <c r="B38" s="11"/>
      <c r="C38" s="11" t="s">
        <v>69</v>
      </c>
      <c r="D38" s="17"/>
      <c r="E38" s="13">
        <f>E37*(1+$E$5)</f>
        <v>34603.5</v>
      </c>
    </row>
    <row r="39" spans="2:7" x14ac:dyDescent="0.3">
      <c r="B39" s="1"/>
      <c r="C39" s="11"/>
      <c r="D39" s="2"/>
      <c r="E39" s="19"/>
      <c r="G39" s="35"/>
    </row>
    <row r="40" spans="2:7" x14ac:dyDescent="0.3">
      <c r="B40" s="14"/>
      <c r="C40" s="15" t="s">
        <v>17</v>
      </c>
      <c r="D40" s="2"/>
      <c r="E40" s="30">
        <f>E35-E38</f>
        <v>5938588.5439371187</v>
      </c>
      <c r="G40" s="35"/>
    </row>
    <row r="41" spans="2:7" x14ac:dyDescent="0.3">
      <c r="B41" s="23"/>
      <c r="C41" s="23"/>
      <c r="D41" s="23"/>
      <c r="E41" s="23"/>
    </row>
    <row r="42" spans="2:7" x14ac:dyDescent="0.3">
      <c r="B42" s="12"/>
      <c r="C42" s="11"/>
      <c r="D42" s="20"/>
      <c r="E42" s="18" t="s">
        <v>16</v>
      </c>
    </row>
    <row r="43" spans="2:7" x14ac:dyDescent="0.3">
      <c r="B43" s="33" t="s">
        <v>56</v>
      </c>
      <c r="C43" s="11"/>
      <c r="D43" s="20"/>
      <c r="E43" s="18"/>
    </row>
  </sheetData>
  <sheetProtection algorithmName="SHA-512" hashValue="H8Deh0DM0dfiG0yqOfs9PcySCz1UxdSX+hPhX3npo32kCCHUQToYkPRlilgJfpm3+d5XupixxFgqewAx/h07ZA==" saltValue="LNFaKvGkYMx4K4cJkuWlLQ==" spinCount="100000" sheet="1" objects="1" scenarios="1"/>
  <mergeCells count="1">
    <mergeCell ref="B2:E2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75C2-CCEC-4CA3-8C45-00389A2057B1}">
  <dimension ref="B3:E94"/>
  <sheetViews>
    <sheetView topLeftCell="A41" workbookViewId="0">
      <selection activeCell="E8" sqref="E8"/>
    </sheetView>
  </sheetViews>
  <sheetFormatPr defaultColWidth="8.88671875" defaultRowHeight="14.4" x14ac:dyDescent="0.3"/>
  <cols>
    <col min="1" max="1" width="5" customWidth="1"/>
    <col min="2" max="2" width="9.88671875" customWidth="1"/>
    <col min="3" max="3" width="47.5546875" customWidth="1"/>
    <col min="4" max="4" width="10" customWidth="1"/>
    <col min="5" max="5" width="18" customWidth="1"/>
    <col min="6" max="6" width="12.88671875" bestFit="1" customWidth="1"/>
    <col min="8" max="8" width="13.109375" bestFit="1" customWidth="1"/>
    <col min="9" max="9" width="15.109375" bestFit="1" customWidth="1"/>
    <col min="10" max="10" width="12.5546875" bestFit="1" customWidth="1"/>
    <col min="11" max="11" width="11.6640625" bestFit="1" customWidth="1"/>
    <col min="12" max="13" width="10.6640625" bestFit="1" customWidth="1"/>
  </cols>
  <sheetData>
    <row r="3" spans="2:5" x14ac:dyDescent="0.3">
      <c r="B3" s="36" t="s">
        <v>20</v>
      </c>
      <c r="C3" s="36"/>
      <c r="D3" s="36"/>
      <c r="E3" s="36"/>
    </row>
    <row r="4" spans="2:5" x14ac:dyDescent="0.3">
      <c r="B4" s="26" t="s">
        <v>0</v>
      </c>
      <c r="C4" s="27"/>
      <c r="D4" s="27"/>
      <c r="E4" s="27"/>
    </row>
    <row r="5" spans="2:5" s="25" customFormat="1" x14ac:dyDescent="0.3">
      <c r="B5" s="5"/>
      <c r="C5" s="28" t="s">
        <v>26</v>
      </c>
      <c r="D5" s="2"/>
      <c r="E5" s="29">
        <v>5000000</v>
      </c>
    </row>
    <row r="6" spans="2:5" x14ac:dyDescent="0.3">
      <c r="B6" s="11"/>
      <c r="C6" s="11" t="s">
        <v>19</v>
      </c>
      <c r="D6" s="2"/>
      <c r="E6" s="9">
        <v>0.2</v>
      </c>
    </row>
    <row r="7" spans="2:5" x14ac:dyDescent="0.3">
      <c r="B7" s="3"/>
      <c r="C7" s="4" t="s">
        <v>27</v>
      </c>
      <c r="D7" s="2"/>
      <c r="E7" s="19">
        <f>E5*(1+E6)</f>
        <v>6000000</v>
      </c>
    </row>
    <row r="8" spans="2:5" x14ac:dyDescent="0.3">
      <c r="B8" s="5"/>
      <c r="C8" s="6" t="s">
        <v>13</v>
      </c>
      <c r="D8" s="7"/>
      <c r="E8" s="8">
        <v>45747</v>
      </c>
    </row>
    <row r="9" spans="2:5" x14ac:dyDescent="0.3">
      <c r="B9" s="11"/>
      <c r="C9" s="11" t="s">
        <v>14</v>
      </c>
      <c r="D9" s="2"/>
      <c r="E9" s="31" t="s">
        <v>25</v>
      </c>
    </row>
    <row r="10" spans="2:5" x14ac:dyDescent="0.3">
      <c r="B10" s="5"/>
      <c r="C10" s="6" t="s">
        <v>1</v>
      </c>
      <c r="D10" s="7"/>
      <c r="E10" s="9">
        <v>7.0000000000000007E-2</v>
      </c>
    </row>
    <row r="11" spans="2:5" x14ac:dyDescent="0.3">
      <c r="B11" s="5"/>
      <c r="C11" s="6" t="s">
        <v>2</v>
      </c>
      <c r="D11" s="7"/>
      <c r="E11" s="9">
        <v>0.18</v>
      </c>
    </row>
    <row r="12" spans="2:5" x14ac:dyDescent="0.3">
      <c r="B12" s="5"/>
      <c r="C12" s="6" t="s">
        <v>3</v>
      </c>
      <c r="D12" s="7"/>
      <c r="E12" s="9">
        <v>0.18</v>
      </c>
    </row>
    <row r="13" spans="2:5" x14ac:dyDescent="0.3">
      <c r="B13" s="5"/>
      <c r="C13" s="6"/>
      <c r="D13" s="7"/>
      <c r="E13" s="9"/>
    </row>
    <row r="14" spans="2:5" x14ac:dyDescent="0.3">
      <c r="B14" s="1" t="s">
        <v>23</v>
      </c>
      <c r="C14" s="10"/>
      <c r="D14" s="2"/>
      <c r="E14" s="2"/>
    </row>
    <row r="15" spans="2:5" x14ac:dyDescent="0.3">
      <c r="B15" s="16" t="s">
        <v>4</v>
      </c>
      <c r="C15" s="2"/>
      <c r="D15" s="2" t="s">
        <v>5</v>
      </c>
      <c r="E15" s="2" t="s">
        <v>6</v>
      </c>
    </row>
    <row r="16" spans="2:5" x14ac:dyDescent="0.3">
      <c r="B16" s="3">
        <v>45383</v>
      </c>
      <c r="C16" s="24">
        <v>5000000</v>
      </c>
      <c r="D16" s="17">
        <f>E8-B16+1</f>
        <v>365</v>
      </c>
      <c r="E16" s="18">
        <f>C16*(1+E10)^(D16/365)</f>
        <v>5350000</v>
      </c>
    </row>
    <row r="17" spans="2:5" x14ac:dyDescent="0.3">
      <c r="B17" s="3">
        <v>45444</v>
      </c>
      <c r="C17" s="19">
        <v>0</v>
      </c>
      <c r="D17" s="17">
        <f>E8-B17+1</f>
        <v>304</v>
      </c>
      <c r="E17" s="18">
        <f>C17*(1+E10)^(D17/365)</f>
        <v>0</v>
      </c>
    </row>
    <row r="18" spans="2:5" x14ac:dyDescent="0.3">
      <c r="B18" s="3">
        <v>45597</v>
      </c>
      <c r="C18" s="19">
        <v>0</v>
      </c>
      <c r="D18" s="17">
        <f>E8-B18+1</f>
        <v>151</v>
      </c>
      <c r="E18" s="18">
        <f>C18*(1+E10)^(D18/365)</f>
        <v>0</v>
      </c>
    </row>
    <row r="19" spans="2:5" x14ac:dyDescent="0.3">
      <c r="B19" s="3"/>
      <c r="C19" s="19"/>
      <c r="D19" s="2" t="s">
        <v>7</v>
      </c>
      <c r="E19" s="5">
        <f>SUM(E16:E18)</f>
        <v>5350000</v>
      </c>
    </row>
    <row r="20" spans="2:5" x14ac:dyDescent="0.3">
      <c r="B20" s="14"/>
      <c r="C20" s="15"/>
      <c r="D20" s="2"/>
      <c r="E20" s="30"/>
    </row>
    <row r="21" spans="2:5" x14ac:dyDescent="0.3">
      <c r="B21" s="14"/>
      <c r="C21" s="11" t="s">
        <v>8</v>
      </c>
      <c r="D21" s="12"/>
      <c r="E21" s="12">
        <f>E7-E19</f>
        <v>650000</v>
      </c>
    </row>
    <row r="22" spans="2:5" x14ac:dyDescent="0.3">
      <c r="B22" s="14"/>
      <c r="C22" s="11" t="s">
        <v>24</v>
      </c>
      <c r="D22" s="20"/>
      <c r="E22" s="12">
        <f>MAX(0, E21*E11)</f>
        <v>117000</v>
      </c>
    </row>
    <row r="23" spans="2:5" x14ac:dyDescent="0.3">
      <c r="B23" s="14"/>
      <c r="C23" s="7" t="s">
        <v>9</v>
      </c>
      <c r="D23" s="21"/>
      <c r="E23" s="13">
        <f>E22*(1+E12)</f>
        <v>138060</v>
      </c>
    </row>
    <row r="24" spans="2:5" x14ac:dyDescent="0.3">
      <c r="B24" s="14"/>
      <c r="C24" s="11"/>
      <c r="D24" s="20"/>
      <c r="E24" s="12"/>
    </row>
    <row r="25" spans="2:5" x14ac:dyDescent="0.3">
      <c r="B25" s="14"/>
      <c r="C25" s="15" t="s">
        <v>10</v>
      </c>
      <c r="D25" s="2"/>
      <c r="E25" s="22">
        <f>IF(E23=0, E19, E7-E23)</f>
        <v>5861940</v>
      </c>
    </row>
    <row r="26" spans="2:5" x14ac:dyDescent="0.3">
      <c r="B26" s="14"/>
      <c r="C26" s="7" t="s">
        <v>11</v>
      </c>
      <c r="D26" s="21"/>
      <c r="E26" s="13">
        <f>E23</f>
        <v>138060</v>
      </c>
    </row>
    <row r="27" spans="2:5" x14ac:dyDescent="0.3">
      <c r="B27" s="23"/>
      <c r="C27" s="23"/>
      <c r="D27" s="23"/>
      <c r="E27" s="23"/>
    </row>
    <row r="28" spans="2:5" x14ac:dyDescent="0.3">
      <c r="B28" s="12"/>
      <c r="C28" s="11"/>
      <c r="D28" s="20"/>
      <c r="E28" s="18" t="s">
        <v>16</v>
      </c>
    </row>
    <row r="31" spans="2:5" x14ac:dyDescent="0.3">
      <c r="B31" s="36" t="s">
        <v>21</v>
      </c>
      <c r="C31" s="36"/>
      <c r="D31" s="36"/>
      <c r="E31" s="36"/>
    </row>
    <row r="32" spans="2:5" x14ac:dyDescent="0.3">
      <c r="B32" s="26" t="s">
        <v>0</v>
      </c>
      <c r="C32" s="27"/>
      <c r="D32" s="27"/>
      <c r="E32" s="27"/>
    </row>
    <row r="33" spans="2:5" s="25" customFormat="1" x14ac:dyDescent="0.3">
      <c r="B33" s="5"/>
      <c r="C33" s="28" t="s">
        <v>26</v>
      </c>
      <c r="D33" s="2"/>
      <c r="E33" s="29">
        <v>5000000</v>
      </c>
    </row>
    <row r="34" spans="2:5" x14ac:dyDescent="0.3">
      <c r="B34" s="11"/>
      <c r="C34" s="11" t="s">
        <v>19</v>
      </c>
      <c r="D34" s="2"/>
      <c r="E34" s="9">
        <v>0</v>
      </c>
    </row>
    <row r="35" spans="2:5" x14ac:dyDescent="0.3">
      <c r="B35" s="3"/>
      <c r="C35" s="4" t="s">
        <v>27</v>
      </c>
      <c r="D35" s="2"/>
      <c r="E35" s="19">
        <f>E33*(1+E34)</f>
        <v>5000000</v>
      </c>
    </row>
    <row r="36" spans="2:5" x14ac:dyDescent="0.3">
      <c r="B36" s="5"/>
      <c r="C36" s="6" t="s">
        <v>13</v>
      </c>
      <c r="D36" s="7"/>
      <c r="E36" s="8">
        <v>45747</v>
      </c>
    </row>
    <row r="37" spans="2:5" x14ac:dyDescent="0.3">
      <c r="B37" s="11"/>
      <c r="C37" s="11" t="s">
        <v>14</v>
      </c>
      <c r="D37" s="2"/>
      <c r="E37" s="31" t="s">
        <v>25</v>
      </c>
    </row>
    <row r="38" spans="2:5" x14ac:dyDescent="0.3">
      <c r="B38" s="5"/>
      <c r="C38" s="6" t="s">
        <v>1</v>
      </c>
      <c r="D38" s="7"/>
      <c r="E38" s="9">
        <v>7.0000000000000007E-2</v>
      </c>
    </row>
    <row r="39" spans="2:5" x14ac:dyDescent="0.3">
      <c r="B39" s="5"/>
      <c r="C39" s="6" t="s">
        <v>2</v>
      </c>
      <c r="D39" s="7"/>
      <c r="E39" s="9">
        <v>0.18</v>
      </c>
    </row>
    <row r="40" spans="2:5" x14ac:dyDescent="0.3">
      <c r="B40" s="5"/>
      <c r="C40" s="6" t="s">
        <v>3</v>
      </c>
      <c r="D40" s="7"/>
      <c r="E40" s="9">
        <v>0.18</v>
      </c>
    </row>
    <row r="41" spans="2:5" x14ac:dyDescent="0.3">
      <c r="B41" s="5"/>
      <c r="C41" s="6"/>
      <c r="D41" s="7"/>
      <c r="E41" s="9"/>
    </row>
    <row r="42" spans="2:5" x14ac:dyDescent="0.3">
      <c r="B42" s="1" t="s">
        <v>23</v>
      </c>
      <c r="C42" s="10"/>
      <c r="D42" s="2"/>
      <c r="E42" s="2"/>
    </row>
    <row r="43" spans="2:5" x14ac:dyDescent="0.3">
      <c r="B43" s="16" t="s">
        <v>4</v>
      </c>
      <c r="C43" s="2"/>
      <c r="D43" s="2" t="s">
        <v>5</v>
      </c>
      <c r="E43" s="2" t="s">
        <v>6</v>
      </c>
    </row>
    <row r="44" spans="2:5" x14ac:dyDescent="0.3">
      <c r="B44" s="3">
        <v>45383</v>
      </c>
      <c r="C44" s="24">
        <v>5000000</v>
      </c>
      <c r="D44" s="17">
        <f>E36-B44+1</f>
        <v>365</v>
      </c>
      <c r="E44" s="18">
        <f>C44*(1+E38)^(D44/365)</f>
        <v>5350000</v>
      </c>
    </row>
    <row r="45" spans="2:5" x14ac:dyDescent="0.3">
      <c r="B45" s="3">
        <v>45444</v>
      </c>
      <c r="C45" s="19">
        <v>0</v>
      </c>
      <c r="D45" s="17">
        <f>E36-B45+1</f>
        <v>304</v>
      </c>
      <c r="E45" s="18">
        <f>C45*(1+E38)^(D45/365)</f>
        <v>0</v>
      </c>
    </row>
    <row r="46" spans="2:5" x14ac:dyDescent="0.3">
      <c r="B46" s="3">
        <v>45597</v>
      </c>
      <c r="C46" s="19">
        <v>0</v>
      </c>
      <c r="D46" s="17">
        <f>E36-B46+1</f>
        <v>151</v>
      </c>
      <c r="E46" s="18">
        <f>C46*(1+E38)^(D46/365)</f>
        <v>0</v>
      </c>
    </row>
    <row r="47" spans="2:5" x14ac:dyDescent="0.3">
      <c r="B47" s="3"/>
      <c r="C47" s="19"/>
      <c r="D47" s="2" t="s">
        <v>7</v>
      </c>
      <c r="E47" s="5">
        <f>SUM(E44:E46)</f>
        <v>5350000</v>
      </c>
    </row>
    <row r="48" spans="2:5" x14ac:dyDescent="0.3">
      <c r="B48" s="14"/>
      <c r="C48" s="15"/>
      <c r="D48" s="2"/>
      <c r="E48" s="30"/>
    </row>
    <row r="49" spans="2:5" x14ac:dyDescent="0.3">
      <c r="B49" s="14"/>
      <c r="C49" s="11" t="s">
        <v>8</v>
      </c>
      <c r="D49" s="12"/>
      <c r="E49" s="12">
        <f>E35-E47</f>
        <v>-350000</v>
      </c>
    </row>
    <row r="50" spans="2:5" x14ac:dyDescent="0.3">
      <c r="B50" s="14"/>
      <c r="C50" s="11" t="s">
        <v>24</v>
      </c>
      <c r="D50" s="20"/>
      <c r="E50" s="12">
        <f>MAX(0, E49*E39)</f>
        <v>0</v>
      </c>
    </row>
    <row r="51" spans="2:5" x14ac:dyDescent="0.3">
      <c r="B51" s="14"/>
      <c r="C51" s="7" t="s">
        <v>9</v>
      </c>
      <c r="D51" s="21"/>
      <c r="E51" s="13">
        <f>E50*(1+E40)</f>
        <v>0</v>
      </c>
    </row>
    <row r="52" spans="2:5" x14ac:dyDescent="0.3">
      <c r="B52" s="14"/>
      <c r="C52" s="11"/>
      <c r="D52" s="20"/>
      <c r="E52" s="12"/>
    </row>
    <row r="53" spans="2:5" x14ac:dyDescent="0.3">
      <c r="B53" s="14"/>
      <c r="C53" s="15" t="s">
        <v>10</v>
      </c>
      <c r="D53" s="2"/>
      <c r="E53" s="22">
        <f>IF(E51=0, E47, E35-E51)</f>
        <v>5350000</v>
      </c>
    </row>
    <row r="54" spans="2:5" s="25" customFormat="1" x14ac:dyDescent="0.3">
      <c r="B54" s="14"/>
      <c r="C54" s="7" t="s">
        <v>11</v>
      </c>
      <c r="D54" s="21"/>
      <c r="E54" s="13">
        <f>E51</f>
        <v>0</v>
      </c>
    </row>
    <row r="55" spans="2:5" x14ac:dyDescent="0.3">
      <c r="B55" s="23"/>
      <c r="C55" s="23"/>
      <c r="D55" s="23"/>
      <c r="E55" s="23"/>
    </row>
    <row r="56" spans="2:5" x14ac:dyDescent="0.3">
      <c r="B56" s="12"/>
      <c r="C56" s="11"/>
      <c r="D56" s="20"/>
      <c r="E56" s="18" t="s">
        <v>16</v>
      </c>
    </row>
    <row r="59" spans="2:5" x14ac:dyDescent="0.3">
      <c r="B59" s="36" t="s">
        <v>22</v>
      </c>
      <c r="C59" s="36"/>
      <c r="D59" s="36"/>
      <c r="E59" s="36"/>
    </row>
    <row r="60" spans="2:5" x14ac:dyDescent="0.3">
      <c r="B60" s="26" t="s">
        <v>0</v>
      </c>
      <c r="C60" s="27"/>
      <c r="D60" s="27"/>
      <c r="E60" s="27"/>
    </row>
    <row r="61" spans="2:5" x14ac:dyDescent="0.3">
      <c r="B61" s="5"/>
      <c r="C61" s="28" t="s">
        <v>26</v>
      </c>
      <c r="D61" s="2"/>
      <c r="E61" s="29">
        <v>5000000</v>
      </c>
    </row>
    <row r="62" spans="2:5" x14ac:dyDescent="0.3">
      <c r="B62" s="11"/>
      <c r="C62" s="11" t="s">
        <v>19</v>
      </c>
      <c r="D62" s="2"/>
      <c r="E62" s="9">
        <v>-0.1</v>
      </c>
    </row>
    <row r="63" spans="2:5" x14ac:dyDescent="0.3">
      <c r="B63" s="3"/>
      <c r="C63" s="4" t="s">
        <v>27</v>
      </c>
      <c r="D63" s="2"/>
      <c r="E63" s="19">
        <f>E61*(1+E62)</f>
        <v>4500000</v>
      </c>
    </row>
    <row r="64" spans="2:5" x14ac:dyDescent="0.3">
      <c r="B64" s="5"/>
      <c r="C64" s="6" t="s">
        <v>13</v>
      </c>
      <c r="D64" s="7"/>
      <c r="E64" s="8">
        <v>45747</v>
      </c>
    </row>
    <row r="65" spans="2:5" x14ac:dyDescent="0.3">
      <c r="B65" s="11"/>
      <c r="C65" s="11" t="s">
        <v>14</v>
      </c>
      <c r="D65" s="2"/>
      <c r="E65" s="31" t="s">
        <v>25</v>
      </c>
    </row>
    <row r="66" spans="2:5" x14ac:dyDescent="0.3">
      <c r="B66" s="5"/>
      <c r="C66" s="6" t="s">
        <v>1</v>
      </c>
      <c r="D66" s="7"/>
      <c r="E66" s="9">
        <v>7.0000000000000007E-2</v>
      </c>
    </row>
    <row r="67" spans="2:5" x14ac:dyDescent="0.3">
      <c r="B67" s="5"/>
      <c r="C67" s="6" t="s">
        <v>2</v>
      </c>
      <c r="D67" s="7"/>
      <c r="E67" s="9">
        <v>0.18</v>
      </c>
    </row>
    <row r="68" spans="2:5" x14ac:dyDescent="0.3">
      <c r="B68" s="5"/>
      <c r="C68" s="6" t="s">
        <v>3</v>
      </c>
      <c r="D68" s="7"/>
      <c r="E68" s="9">
        <v>0.18</v>
      </c>
    </row>
    <row r="69" spans="2:5" x14ac:dyDescent="0.3">
      <c r="B69" s="5"/>
      <c r="C69" s="6"/>
      <c r="D69" s="7"/>
      <c r="E69" s="9"/>
    </row>
    <row r="70" spans="2:5" x14ac:dyDescent="0.3">
      <c r="B70" s="1" t="s">
        <v>23</v>
      </c>
      <c r="C70" s="10"/>
      <c r="D70" s="2"/>
      <c r="E70" s="2"/>
    </row>
    <row r="71" spans="2:5" x14ac:dyDescent="0.3">
      <c r="B71" s="16" t="s">
        <v>4</v>
      </c>
      <c r="C71" s="2"/>
      <c r="D71" s="2" t="s">
        <v>5</v>
      </c>
      <c r="E71" s="2" t="s">
        <v>6</v>
      </c>
    </row>
    <row r="72" spans="2:5" x14ac:dyDescent="0.3">
      <c r="B72" s="3">
        <v>45383</v>
      </c>
      <c r="C72" s="24">
        <v>5000000</v>
      </c>
      <c r="D72" s="17">
        <f>E64-B72+1</f>
        <v>365</v>
      </c>
      <c r="E72" s="18">
        <f>C72*(1+E66)^(D72/365)</f>
        <v>5350000</v>
      </c>
    </row>
    <row r="73" spans="2:5" x14ac:dyDescent="0.3">
      <c r="B73" s="3">
        <v>45444</v>
      </c>
      <c r="C73" s="19">
        <v>0</v>
      </c>
      <c r="D73" s="17">
        <f>E64-B73+1</f>
        <v>304</v>
      </c>
      <c r="E73" s="18">
        <f>C73*(1+E66)^(D73/365)</f>
        <v>0</v>
      </c>
    </row>
    <row r="74" spans="2:5" x14ac:dyDescent="0.3">
      <c r="B74" s="3">
        <v>45597</v>
      </c>
      <c r="C74" s="19">
        <v>0</v>
      </c>
      <c r="D74" s="17">
        <f>E64-B74+1</f>
        <v>151</v>
      </c>
      <c r="E74" s="18">
        <f>C74*(1+E66)^(D74/365)</f>
        <v>0</v>
      </c>
    </row>
    <row r="75" spans="2:5" x14ac:dyDescent="0.3">
      <c r="B75" s="3"/>
      <c r="C75" s="19"/>
      <c r="D75" s="2" t="s">
        <v>7</v>
      </c>
      <c r="E75" s="5">
        <f>SUM(E72:E74)</f>
        <v>5350000</v>
      </c>
    </row>
    <row r="76" spans="2:5" x14ac:dyDescent="0.3">
      <c r="B76" s="14"/>
      <c r="C76" s="15"/>
      <c r="D76" s="2"/>
      <c r="E76" s="30"/>
    </row>
    <row r="77" spans="2:5" x14ac:dyDescent="0.3">
      <c r="B77" s="14"/>
      <c r="C77" s="11" t="s">
        <v>8</v>
      </c>
      <c r="D77" s="12"/>
      <c r="E77" s="12">
        <f>E63-E75</f>
        <v>-850000</v>
      </c>
    </row>
    <row r="78" spans="2:5" x14ac:dyDescent="0.3">
      <c r="B78" s="14"/>
      <c r="C78" s="11" t="s">
        <v>24</v>
      </c>
      <c r="D78" s="20"/>
      <c r="E78" s="12">
        <f>MAX(0, E77*E67)</f>
        <v>0</v>
      </c>
    </row>
    <row r="79" spans="2:5" x14ac:dyDescent="0.3">
      <c r="B79" s="14"/>
      <c r="C79" s="7" t="s">
        <v>9</v>
      </c>
      <c r="D79" s="21"/>
      <c r="E79" s="13">
        <f>E78*(1+E68)</f>
        <v>0</v>
      </c>
    </row>
    <row r="80" spans="2:5" x14ac:dyDescent="0.3">
      <c r="B80" s="14"/>
      <c r="C80" s="11"/>
      <c r="D80" s="20"/>
      <c r="E80" s="12"/>
    </row>
    <row r="81" spans="2:5" x14ac:dyDescent="0.3">
      <c r="B81" s="14"/>
      <c r="C81" s="15" t="s">
        <v>10</v>
      </c>
      <c r="D81" s="2"/>
      <c r="E81" s="22">
        <f>IF(E79=0, E75, E63-E79)</f>
        <v>5350000</v>
      </c>
    </row>
    <row r="82" spans="2:5" x14ac:dyDescent="0.3">
      <c r="B82" s="14"/>
      <c r="C82" s="7" t="s">
        <v>11</v>
      </c>
      <c r="D82" s="21"/>
      <c r="E82" s="13">
        <f>E79</f>
        <v>0</v>
      </c>
    </row>
    <row r="83" spans="2:5" x14ac:dyDescent="0.3">
      <c r="B83" s="23"/>
      <c r="C83" s="23"/>
      <c r="D83" s="23"/>
      <c r="E83" s="23"/>
    </row>
    <row r="84" spans="2:5" x14ac:dyDescent="0.3">
      <c r="B84" s="12"/>
      <c r="C84" s="11"/>
      <c r="D84" s="20"/>
      <c r="E84" s="18" t="s">
        <v>16</v>
      </c>
    </row>
    <row r="87" spans="2:5" x14ac:dyDescent="0.3">
      <c r="C87" t="s">
        <v>38</v>
      </c>
    </row>
    <row r="88" spans="2:5" x14ac:dyDescent="0.3">
      <c r="C88" t="s">
        <v>41</v>
      </c>
    </row>
    <row r="89" spans="2:5" x14ac:dyDescent="0.3">
      <c r="C89" t="s">
        <v>39</v>
      </c>
    </row>
    <row r="90" spans="2:5" x14ac:dyDescent="0.3">
      <c r="C90" t="s">
        <v>40</v>
      </c>
    </row>
    <row r="91" spans="2:5" x14ac:dyDescent="0.3">
      <c r="C91" t="s">
        <v>36</v>
      </c>
    </row>
    <row r="92" spans="2:5" x14ac:dyDescent="0.3">
      <c r="C92" t="s">
        <v>35</v>
      </c>
    </row>
    <row r="93" spans="2:5" x14ac:dyDescent="0.3">
      <c r="C93" t="s">
        <v>37</v>
      </c>
    </row>
    <row r="94" spans="2:5" ht="15" customHeight="1" x14ac:dyDescent="0.3"/>
  </sheetData>
  <sheetProtection algorithmName="SHA-512" hashValue="8dhgekWqu8IMknfRuCfFJrYwDBmnt7w/nAB9CbD7yLwxF00pq4wnmykEyisNf67fVKfvqT2b2OC0hrcQ1XbPdA==" saltValue="0vkll8DcPA4mgqLD3G+HZA==" spinCount="100000" sheet="1" objects="1" scenarios="1"/>
  <mergeCells count="3">
    <mergeCell ref="B3:E3"/>
    <mergeCell ref="B31:E31"/>
    <mergeCell ref="B59:E5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3E4C5-4543-4539-9811-2AF926D6996B}">
  <dimension ref="B3:F93"/>
  <sheetViews>
    <sheetView tabSelected="1" workbookViewId="0">
      <selection activeCell="G9" sqref="G9"/>
    </sheetView>
  </sheetViews>
  <sheetFormatPr defaultColWidth="8.88671875" defaultRowHeight="14.4" x14ac:dyDescent="0.3"/>
  <cols>
    <col min="1" max="1" width="5" customWidth="1"/>
    <col min="2" max="2" width="9.88671875" customWidth="1"/>
    <col min="3" max="3" width="47.5546875" customWidth="1"/>
    <col min="4" max="4" width="10" customWidth="1"/>
    <col min="5" max="5" width="18" customWidth="1"/>
    <col min="6" max="6" width="12.88671875" bestFit="1" customWidth="1"/>
    <col min="8" max="8" width="13.109375" bestFit="1" customWidth="1"/>
    <col min="9" max="9" width="15.109375" bestFit="1" customWidth="1"/>
    <col min="10" max="10" width="12.5546875" bestFit="1" customWidth="1"/>
    <col min="11" max="11" width="11.6640625" bestFit="1" customWidth="1"/>
    <col min="12" max="13" width="10.6640625" bestFit="1" customWidth="1"/>
  </cols>
  <sheetData>
    <row r="3" spans="2:6" x14ac:dyDescent="0.3">
      <c r="B3" s="36" t="s">
        <v>28</v>
      </c>
      <c r="C3" s="36"/>
      <c r="D3" s="36"/>
      <c r="E3" s="36"/>
    </row>
    <row r="4" spans="2:6" x14ac:dyDescent="0.3">
      <c r="B4" s="26" t="s">
        <v>0</v>
      </c>
      <c r="C4" s="27"/>
      <c r="D4" s="27"/>
      <c r="E4" s="27"/>
    </row>
    <row r="5" spans="2:6" s="25" customFormat="1" x14ac:dyDescent="0.3">
      <c r="B5" s="5"/>
      <c r="C5" s="28" t="s">
        <v>26</v>
      </c>
      <c r="D5" s="2"/>
      <c r="E5" s="29">
        <v>5000000</v>
      </c>
    </row>
    <row r="6" spans="2:6" x14ac:dyDescent="0.3">
      <c r="B6" s="11"/>
      <c r="C6" s="11" t="s">
        <v>19</v>
      </c>
      <c r="D6" s="2"/>
      <c r="E6" s="9">
        <v>0.2</v>
      </c>
    </row>
    <row r="7" spans="2:6" x14ac:dyDescent="0.3">
      <c r="B7" s="3"/>
      <c r="C7" s="4" t="s">
        <v>27</v>
      </c>
      <c r="D7" s="2"/>
      <c r="E7" s="19">
        <f>E5*(1+E6)</f>
        <v>6000000</v>
      </c>
    </row>
    <row r="8" spans="2:6" x14ac:dyDescent="0.3">
      <c r="B8" s="5"/>
      <c r="C8" s="6" t="s">
        <v>13</v>
      </c>
      <c r="D8" s="7"/>
      <c r="E8" s="8">
        <v>45747</v>
      </c>
    </row>
    <row r="9" spans="2:6" x14ac:dyDescent="0.3">
      <c r="B9" s="11"/>
      <c r="C9" s="11" t="s">
        <v>14</v>
      </c>
      <c r="D9" s="2"/>
      <c r="E9" s="31" t="s">
        <v>25</v>
      </c>
    </row>
    <row r="10" spans="2:6" x14ac:dyDescent="0.3">
      <c r="B10" s="5"/>
      <c r="C10" s="6" t="s">
        <v>1</v>
      </c>
      <c r="D10" s="7"/>
      <c r="E10" s="9">
        <v>7.0000000000000007E-2</v>
      </c>
    </row>
    <row r="11" spans="2:6" x14ac:dyDescent="0.3">
      <c r="B11" s="5"/>
      <c r="C11" s="6" t="s">
        <v>2</v>
      </c>
      <c r="D11" s="7"/>
      <c r="E11" s="9">
        <v>0.18</v>
      </c>
    </row>
    <row r="12" spans="2:6" x14ac:dyDescent="0.3">
      <c r="B12" s="5"/>
      <c r="C12" s="6" t="s">
        <v>3</v>
      </c>
      <c r="D12" s="7"/>
      <c r="E12" s="9">
        <v>0.18</v>
      </c>
    </row>
    <row r="13" spans="2:6" x14ac:dyDescent="0.3">
      <c r="B13" s="5"/>
      <c r="C13" s="6"/>
      <c r="D13" s="7"/>
      <c r="E13" s="9"/>
    </row>
    <row r="14" spans="2:6" x14ac:dyDescent="0.3">
      <c r="B14" s="1" t="s">
        <v>23</v>
      </c>
      <c r="C14" s="10"/>
      <c r="D14" s="2"/>
      <c r="E14" s="2"/>
    </row>
    <row r="15" spans="2:6" x14ac:dyDescent="0.3">
      <c r="B15" s="16" t="s">
        <v>4</v>
      </c>
      <c r="C15" s="2"/>
      <c r="D15" s="2" t="s">
        <v>5</v>
      </c>
      <c r="E15" s="2" t="s">
        <v>6</v>
      </c>
    </row>
    <row r="16" spans="2:6" x14ac:dyDescent="0.3">
      <c r="B16" s="3">
        <v>45383</v>
      </c>
      <c r="C16" s="24">
        <v>5000000</v>
      </c>
      <c r="D16" s="17">
        <f>E8-B16+1</f>
        <v>365</v>
      </c>
      <c r="E16" s="18">
        <f>C16*(1+E10)^(D16/365)</f>
        <v>5350000</v>
      </c>
      <c r="F16" t="s">
        <v>72</v>
      </c>
    </row>
    <row r="17" spans="2:5" x14ac:dyDescent="0.3">
      <c r="B17" s="3">
        <v>45444</v>
      </c>
      <c r="C17" s="19">
        <v>0</v>
      </c>
      <c r="D17" s="17">
        <f>E8-B17+1</f>
        <v>304</v>
      </c>
      <c r="E17" s="18">
        <f>C17*(1+E10)^(D17/365)</f>
        <v>0</v>
      </c>
    </row>
    <row r="18" spans="2:5" x14ac:dyDescent="0.3">
      <c r="B18" s="3">
        <v>45597</v>
      </c>
      <c r="C18" s="19">
        <v>0</v>
      </c>
      <c r="D18" s="17">
        <f>E8-B18+1</f>
        <v>151</v>
      </c>
      <c r="E18" s="18">
        <f>C18*(1+E10)^(D18/365)</f>
        <v>0</v>
      </c>
    </row>
    <row r="19" spans="2:5" x14ac:dyDescent="0.3">
      <c r="B19" s="3"/>
      <c r="C19" s="19"/>
      <c r="D19" s="2" t="s">
        <v>7</v>
      </c>
      <c r="E19" s="5">
        <f>SUM(E16:E18)</f>
        <v>5350000</v>
      </c>
    </row>
    <row r="20" spans="2:5" x14ac:dyDescent="0.3">
      <c r="B20" s="14"/>
      <c r="C20" s="15"/>
      <c r="D20" s="2"/>
      <c r="E20" s="30"/>
    </row>
    <row r="21" spans="2:5" x14ac:dyDescent="0.3">
      <c r="B21" s="14"/>
      <c r="C21" s="11" t="s">
        <v>8</v>
      </c>
      <c r="D21" s="12"/>
      <c r="E21" s="12">
        <f>E7-E19</f>
        <v>650000</v>
      </c>
    </row>
    <row r="22" spans="2:5" x14ac:dyDescent="0.3">
      <c r="B22" s="14"/>
      <c r="C22" s="11" t="s">
        <v>24</v>
      </c>
      <c r="D22" s="20"/>
      <c r="E22" s="12">
        <f>MAX(0, E21*E11)</f>
        <v>117000</v>
      </c>
    </row>
    <row r="23" spans="2:5" x14ac:dyDescent="0.3">
      <c r="B23" s="14"/>
      <c r="C23" s="7" t="s">
        <v>9</v>
      </c>
      <c r="D23" s="21"/>
      <c r="E23" s="13">
        <f>E22*(1+E12)</f>
        <v>138060</v>
      </c>
    </row>
    <row r="24" spans="2:5" x14ac:dyDescent="0.3">
      <c r="B24" s="14"/>
      <c r="C24" s="11"/>
      <c r="D24" s="20"/>
      <c r="E24" s="12"/>
    </row>
    <row r="25" spans="2:5" x14ac:dyDescent="0.3">
      <c r="B25" s="14"/>
      <c r="C25" s="15" t="s">
        <v>10</v>
      </c>
      <c r="D25" s="2"/>
      <c r="E25" s="22">
        <f>IF(E23=0, E19, E7-E23)</f>
        <v>5861940</v>
      </c>
    </row>
    <row r="26" spans="2:5" x14ac:dyDescent="0.3">
      <c r="B26" s="14"/>
      <c r="C26" s="7" t="s">
        <v>11</v>
      </c>
      <c r="D26" s="21"/>
      <c r="E26" s="13">
        <f>E23</f>
        <v>138060</v>
      </c>
    </row>
    <row r="27" spans="2:5" x14ac:dyDescent="0.3">
      <c r="B27" s="23"/>
      <c r="C27" s="23"/>
      <c r="D27" s="23"/>
      <c r="E27" s="23"/>
    </row>
    <row r="28" spans="2:5" x14ac:dyDescent="0.3">
      <c r="B28" s="12"/>
      <c r="C28" s="11"/>
      <c r="D28" s="20"/>
      <c r="E28" s="18" t="s">
        <v>16</v>
      </c>
    </row>
    <row r="31" spans="2:5" x14ac:dyDescent="0.3">
      <c r="B31" s="36" t="s">
        <v>29</v>
      </c>
      <c r="C31" s="36"/>
      <c r="D31" s="36"/>
      <c r="E31" s="36"/>
    </row>
    <row r="32" spans="2:5" x14ac:dyDescent="0.3">
      <c r="B32" s="26" t="s">
        <v>0</v>
      </c>
      <c r="C32" s="27"/>
      <c r="D32" s="27"/>
      <c r="E32" s="27"/>
    </row>
    <row r="33" spans="2:6" s="25" customFormat="1" x14ac:dyDescent="0.3">
      <c r="B33" s="5"/>
      <c r="C33" s="28" t="s">
        <v>31</v>
      </c>
      <c r="D33" s="2"/>
      <c r="E33" s="29">
        <f>E25</f>
        <v>5861940</v>
      </c>
    </row>
    <row r="34" spans="2:6" x14ac:dyDescent="0.3">
      <c r="B34" s="11"/>
      <c r="C34" s="11" t="s">
        <v>19</v>
      </c>
      <c r="D34" s="2"/>
      <c r="E34" s="9">
        <v>-0.1</v>
      </c>
    </row>
    <row r="35" spans="2:6" x14ac:dyDescent="0.3">
      <c r="B35" s="3"/>
      <c r="C35" s="4" t="s">
        <v>32</v>
      </c>
      <c r="D35" s="2"/>
      <c r="E35" s="19">
        <f>E33*(1+E34)</f>
        <v>5275746</v>
      </c>
    </row>
    <row r="36" spans="2:6" x14ac:dyDescent="0.3">
      <c r="B36" s="5"/>
      <c r="C36" s="6" t="s">
        <v>13</v>
      </c>
      <c r="D36" s="7"/>
      <c r="E36" s="8">
        <v>46112</v>
      </c>
    </row>
    <row r="37" spans="2:6" x14ac:dyDescent="0.3">
      <c r="B37" s="11"/>
      <c r="C37" s="11" t="s">
        <v>14</v>
      </c>
      <c r="D37" s="2"/>
      <c r="E37" s="31" t="s">
        <v>25</v>
      </c>
    </row>
    <row r="38" spans="2:6" x14ac:dyDescent="0.3">
      <c r="B38" s="5"/>
      <c r="C38" s="6" t="s">
        <v>1</v>
      </c>
      <c r="D38" s="7"/>
      <c r="E38" s="9">
        <v>7.0000000000000007E-2</v>
      </c>
    </row>
    <row r="39" spans="2:6" x14ac:dyDescent="0.3">
      <c r="B39" s="5"/>
      <c r="C39" s="6" t="s">
        <v>2</v>
      </c>
      <c r="D39" s="7"/>
      <c r="E39" s="9">
        <v>0.18</v>
      </c>
    </row>
    <row r="40" spans="2:6" x14ac:dyDescent="0.3">
      <c r="B40" s="5"/>
      <c r="C40" s="6" t="s">
        <v>3</v>
      </c>
      <c r="D40" s="7"/>
      <c r="E40" s="9">
        <v>0.18</v>
      </c>
    </row>
    <row r="41" spans="2:6" x14ac:dyDescent="0.3">
      <c r="B41" s="5"/>
      <c r="C41" s="6"/>
      <c r="D41" s="7"/>
      <c r="E41" s="9"/>
    </row>
    <row r="42" spans="2:6" x14ac:dyDescent="0.3">
      <c r="B42" s="1" t="s">
        <v>23</v>
      </c>
      <c r="C42" s="10"/>
      <c r="D42" s="2"/>
      <c r="E42" s="2"/>
    </row>
    <row r="43" spans="2:6" x14ac:dyDescent="0.3">
      <c r="B43" s="16" t="s">
        <v>4</v>
      </c>
      <c r="C43" s="2"/>
      <c r="D43" s="2" t="s">
        <v>5</v>
      </c>
      <c r="E43" s="2" t="s">
        <v>6</v>
      </c>
    </row>
    <row r="44" spans="2:6" x14ac:dyDescent="0.3">
      <c r="B44" s="3">
        <v>45748</v>
      </c>
      <c r="C44" s="24">
        <f>E33</f>
        <v>5861940</v>
      </c>
      <c r="D44" s="17">
        <f>E36-B44+1</f>
        <v>365</v>
      </c>
      <c r="E44" s="18">
        <f>C44*(1+E38)^(D44/365)</f>
        <v>6272275.8000000007</v>
      </c>
    </row>
    <row r="45" spans="2:6" x14ac:dyDescent="0.3">
      <c r="B45" s="3">
        <v>45809</v>
      </c>
      <c r="C45" s="19">
        <v>500000</v>
      </c>
      <c r="D45" s="17">
        <f>E36-B45+1</f>
        <v>304</v>
      </c>
      <c r="E45" s="18">
        <f>C45*(1+E38)^(D45/365)</f>
        <v>528984.64825414179</v>
      </c>
      <c r="F45" t="s">
        <v>70</v>
      </c>
    </row>
    <row r="46" spans="2:6" x14ac:dyDescent="0.3">
      <c r="B46" s="3">
        <v>45962</v>
      </c>
      <c r="C46" s="19">
        <v>0</v>
      </c>
      <c r="D46" s="17">
        <f>E36-B46+1</f>
        <v>151</v>
      </c>
      <c r="E46" s="18">
        <f>C46*(1+E38)^(D46/365)</f>
        <v>0</v>
      </c>
    </row>
    <row r="47" spans="2:6" x14ac:dyDescent="0.3">
      <c r="B47" s="3"/>
      <c r="C47" s="19"/>
      <c r="D47" s="2" t="s">
        <v>7</v>
      </c>
      <c r="E47" s="5">
        <f>SUM(E44:E46)</f>
        <v>6801260.4482541429</v>
      </c>
    </row>
    <row r="48" spans="2:6" x14ac:dyDescent="0.3">
      <c r="B48" s="14"/>
      <c r="C48" s="15"/>
      <c r="D48" s="2"/>
      <c r="E48" s="30"/>
    </row>
    <row r="49" spans="2:5" x14ac:dyDescent="0.3">
      <c r="B49" s="14"/>
      <c r="C49" s="11" t="s">
        <v>8</v>
      </c>
      <c r="D49" s="12"/>
      <c r="E49" s="12">
        <f>E35-E47</f>
        <v>-1525514.4482541429</v>
      </c>
    </row>
    <row r="50" spans="2:5" x14ac:dyDescent="0.3">
      <c r="B50" s="14"/>
      <c r="C50" s="11" t="s">
        <v>24</v>
      </c>
      <c r="D50" s="20"/>
      <c r="E50" s="12">
        <f>MAX(0, E49*E39)</f>
        <v>0</v>
      </c>
    </row>
    <row r="51" spans="2:5" x14ac:dyDescent="0.3">
      <c r="B51" s="14"/>
      <c r="C51" s="7" t="s">
        <v>9</v>
      </c>
      <c r="D51" s="21"/>
      <c r="E51" s="13">
        <f>E50*(1+E40)</f>
        <v>0</v>
      </c>
    </row>
    <row r="52" spans="2:5" x14ac:dyDescent="0.3">
      <c r="B52" s="14"/>
      <c r="C52" s="11"/>
      <c r="D52" s="20"/>
      <c r="E52" s="12"/>
    </row>
    <row r="53" spans="2:5" x14ac:dyDescent="0.3">
      <c r="B53" s="14"/>
      <c r="C53" s="15" t="s">
        <v>10</v>
      </c>
      <c r="D53" s="2"/>
      <c r="E53" s="22">
        <f>IF(E51=0, E47, E35-E51)</f>
        <v>6801260.4482541429</v>
      </c>
    </row>
    <row r="54" spans="2:5" s="25" customFormat="1" x14ac:dyDescent="0.3">
      <c r="B54" s="14"/>
      <c r="C54" s="7" t="s">
        <v>11</v>
      </c>
      <c r="D54" s="21"/>
      <c r="E54" s="13">
        <f>E51</f>
        <v>0</v>
      </c>
    </row>
    <row r="55" spans="2:5" x14ac:dyDescent="0.3">
      <c r="B55" s="23"/>
      <c r="C55" s="23"/>
      <c r="D55" s="23"/>
      <c r="E55" s="23"/>
    </row>
    <row r="56" spans="2:5" x14ac:dyDescent="0.3">
      <c r="B56" s="12"/>
      <c r="C56" s="11"/>
      <c r="D56" s="20"/>
      <c r="E56" s="18" t="s">
        <v>16</v>
      </c>
    </row>
    <row r="59" spans="2:5" x14ac:dyDescent="0.3">
      <c r="B59" s="36" t="s">
        <v>30</v>
      </c>
      <c r="C59" s="36"/>
      <c r="D59" s="36"/>
      <c r="E59" s="36"/>
    </row>
    <row r="60" spans="2:5" x14ac:dyDescent="0.3">
      <c r="B60" s="26" t="s">
        <v>0</v>
      </c>
      <c r="C60" s="27"/>
      <c r="D60" s="27"/>
      <c r="E60" s="27"/>
    </row>
    <row r="61" spans="2:5" x14ac:dyDescent="0.3">
      <c r="B61" s="5"/>
      <c r="C61" s="28" t="s">
        <v>33</v>
      </c>
      <c r="D61" s="2"/>
      <c r="E61" s="29">
        <f>E53</f>
        <v>6801260.4482541429</v>
      </c>
    </row>
    <row r="62" spans="2:5" x14ac:dyDescent="0.3">
      <c r="B62" s="11"/>
      <c r="C62" s="11" t="s">
        <v>19</v>
      </c>
      <c r="D62" s="2"/>
      <c r="E62" s="9">
        <v>0.3</v>
      </c>
    </row>
    <row r="63" spans="2:5" x14ac:dyDescent="0.3">
      <c r="B63" s="3"/>
      <c r="C63" s="4" t="s">
        <v>34</v>
      </c>
      <c r="D63" s="2"/>
      <c r="E63" s="19">
        <f>E61*(1+E62)</f>
        <v>8841638.5827303864</v>
      </c>
    </row>
    <row r="64" spans="2:5" x14ac:dyDescent="0.3">
      <c r="B64" s="5"/>
      <c r="C64" s="6" t="s">
        <v>13</v>
      </c>
      <c r="D64" s="7"/>
      <c r="E64" s="8">
        <v>46477</v>
      </c>
    </row>
    <row r="65" spans="2:6" x14ac:dyDescent="0.3">
      <c r="B65" s="11"/>
      <c r="C65" s="11" t="s">
        <v>14</v>
      </c>
      <c r="D65" s="2"/>
      <c r="E65" s="31" t="s">
        <v>25</v>
      </c>
    </row>
    <row r="66" spans="2:6" x14ac:dyDescent="0.3">
      <c r="B66" s="5"/>
      <c r="C66" s="6" t="s">
        <v>1</v>
      </c>
      <c r="D66" s="7"/>
      <c r="E66" s="9">
        <v>7.0000000000000007E-2</v>
      </c>
    </row>
    <row r="67" spans="2:6" x14ac:dyDescent="0.3">
      <c r="B67" s="5"/>
      <c r="C67" s="6" t="s">
        <v>2</v>
      </c>
      <c r="D67" s="7"/>
      <c r="E67" s="9">
        <v>0.18</v>
      </c>
    </row>
    <row r="68" spans="2:6" x14ac:dyDescent="0.3">
      <c r="B68" s="5"/>
      <c r="C68" s="6" t="s">
        <v>3</v>
      </c>
      <c r="D68" s="7"/>
      <c r="E68" s="9">
        <v>0.18</v>
      </c>
    </row>
    <row r="69" spans="2:6" x14ac:dyDescent="0.3">
      <c r="B69" s="5"/>
      <c r="C69" s="6"/>
      <c r="D69" s="7"/>
      <c r="E69" s="9"/>
    </row>
    <row r="70" spans="2:6" x14ac:dyDescent="0.3">
      <c r="B70" s="1" t="s">
        <v>23</v>
      </c>
      <c r="C70" s="10"/>
      <c r="D70" s="2"/>
      <c r="E70" s="2"/>
    </row>
    <row r="71" spans="2:6" x14ac:dyDescent="0.3">
      <c r="B71" s="16" t="s">
        <v>4</v>
      </c>
      <c r="C71" s="2"/>
      <c r="D71" s="2" t="s">
        <v>5</v>
      </c>
      <c r="E71" s="2" t="s">
        <v>6</v>
      </c>
    </row>
    <row r="72" spans="2:6" x14ac:dyDescent="0.3">
      <c r="B72" s="3">
        <v>46113</v>
      </c>
      <c r="C72" s="24">
        <f>E53</f>
        <v>6801260.4482541429</v>
      </c>
      <c r="D72" s="17">
        <f>E64-B72+1</f>
        <v>365</v>
      </c>
      <c r="E72" s="18">
        <f>C72*(1+E66)^(D72/365)</f>
        <v>7277348.6796319336</v>
      </c>
    </row>
    <row r="73" spans="2:6" x14ac:dyDescent="0.3">
      <c r="B73" s="3">
        <v>46174</v>
      </c>
      <c r="C73" s="19">
        <v>0</v>
      </c>
      <c r="D73" s="17">
        <f>E64-B73+1</f>
        <v>304</v>
      </c>
      <c r="E73" s="18">
        <f>C73*(1+E66)^(D73/365)</f>
        <v>0</v>
      </c>
    </row>
    <row r="74" spans="2:6" x14ac:dyDescent="0.3">
      <c r="B74" s="3">
        <v>46327</v>
      </c>
      <c r="C74" s="19">
        <v>1500000</v>
      </c>
      <c r="D74" s="17">
        <f>E64-B74+1</f>
        <v>151</v>
      </c>
      <c r="E74" s="18">
        <f>C74*(1+E66)^(D74/365)</f>
        <v>1542578.5484156332</v>
      </c>
      <c r="F74" t="s">
        <v>71</v>
      </c>
    </row>
    <row r="75" spans="2:6" x14ac:dyDescent="0.3">
      <c r="B75" s="3"/>
      <c r="C75" s="19"/>
      <c r="D75" s="2" t="s">
        <v>7</v>
      </c>
      <c r="E75" s="5">
        <f>SUM(E72:E74)</f>
        <v>8819927.2280475665</v>
      </c>
    </row>
    <row r="76" spans="2:6" x14ac:dyDescent="0.3">
      <c r="B76" s="14"/>
      <c r="C76" s="15"/>
      <c r="D76" s="2"/>
      <c r="E76" s="30"/>
    </row>
    <row r="77" spans="2:6" x14ac:dyDescent="0.3">
      <c r="B77" s="14"/>
      <c r="C77" s="11" t="s">
        <v>8</v>
      </c>
      <c r="D77" s="12"/>
      <c r="E77" s="12">
        <f>E63-E75</f>
        <v>21711.354682819918</v>
      </c>
    </row>
    <row r="78" spans="2:6" x14ac:dyDescent="0.3">
      <c r="B78" s="14"/>
      <c r="C78" s="11" t="s">
        <v>24</v>
      </c>
      <c r="D78" s="20"/>
      <c r="E78" s="12">
        <f>MAX(0, E77*E67)</f>
        <v>3908.0438429075853</v>
      </c>
    </row>
    <row r="79" spans="2:6" x14ac:dyDescent="0.3">
      <c r="B79" s="14"/>
      <c r="C79" s="7" t="s">
        <v>9</v>
      </c>
      <c r="D79" s="21"/>
      <c r="E79" s="13">
        <f>E78*(1+E68)</f>
        <v>4611.4917346309503</v>
      </c>
    </row>
    <row r="80" spans="2:6" x14ac:dyDescent="0.3">
      <c r="B80" s="14"/>
      <c r="C80" s="11"/>
      <c r="D80" s="20"/>
      <c r="E80" s="12"/>
    </row>
    <row r="81" spans="2:5" x14ac:dyDescent="0.3">
      <c r="B81" s="14"/>
      <c r="C81" s="15" t="s">
        <v>10</v>
      </c>
      <c r="D81" s="2"/>
      <c r="E81" s="22">
        <f>IF(E79=0, E75, E63-E79)</f>
        <v>8837027.090995755</v>
      </c>
    </row>
    <row r="82" spans="2:5" x14ac:dyDescent="0.3">
      <c r="B82" s="14"/>
      <c r="C82" s="7" t="s">
        <v>11</v>
      </c>
      <c r="D82" s="21"/>
      <c r="E82" s="13">
        <f>E79</f>
        <v>4611.4917346309503</v>
      </c>
    </row>
    <row r="83" spans="2:5" x14ac:dyDescent="0.3">
      <c r="B83" s="23"/>
      <c r="C83" s="23"/>
      <c r="D83" s="23"/>
      <c r="E83" s="23"/>
    </row>
    <row r="84" spans="2:5" x14ac:dyDescent="0.3">
      <c r="B84" s="12"/>
      <c r="C84" s="11"/>
      <c r="D84" s="20"/>
      <c r="E84" s="18" t="s">
        <v>16</v>
      </c>
    </row>
    <row r="87" spans="2:5" x14ac:dyDescent="0.3">
      <c r="C87" t="s">
        <v>38</v>
      </c>
    </row>
    <row r="88" spans="2:5" x14ac:dyDescent="0.3">
      <c r="C88" t="s">
        <v>42</v>
      </c>
    </row>
    <row r="89" spans="2:5" x14ac:dyDescent="0.3">
      <c r="C89" t="s">
        <v>39</v>
      </c>
    </row>
    <row r="90" spans="2:5" x14ac:dyDescent="0.3">
      <c r="C90" t="s">
        <v>40</v>
      </c>
    </row>
    <row r="91" spans="2:5" x14ac:dyDescent="0.3">
      <c r="C91" t="s">
        <v>36</v>
      </c>
    </row>
    <row r="92" spans="2:5" x14ac:dyDescent="0.3">
      <c r="C92" t="s">
        <v>35</v>
      </c>
    </row>
    <row r="93" spans="2:5" x14ac:dyDescent="0.3">
      <c r="C93" t="s">
        <v>37</v>
      </c>
    </row>
  </sheetData>
  <sheetProtection algorithmName="SHA-512" hashValue="PrS+xOV01HJqz+ZnxIU+QGYKe5SPgH4x8G4HI2/BZkNBE8il2uv0bsyG6IR0OZwQg9ukBkiMNUcnRlcHrsy4lw==" saltValue="TsKDHdGun0dMghbwws/4Xg==" spinCount="100000" sheet="1" objects="1" scenarios="1"/>
  <mergeCells count="3">
    <mergeCell ref="B3:E3"/>
    <mergeCell ref="B31:E31"/>
    <mergeCell ref="B59:E5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338b98-8859-4853-8070-ce69ef224590">
      <Terms xmlns="http://schemas.microsoft.com/office/infopath/2007/PartnerControls"/>
    </lcf76f155ced4ddcb4097134ff3c332f>
    <TaxCatchAll xmlns="b7921a2c-a4b4-48be-b47d-35940cb0c48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32EC5C1239B143B66CFA8C8F1CAE9C" ma:contentTypeVersion="16" ma:contentTypeDescription="Create a new document." ma:contentTypeScope="" ma:versionID="c12312bd43983d545e9cbdb332083ef9">
  <xsd:schema xmlns:xsd="http://www.w3.org/2001/XMLSchema" xmlns:xs="http://www.w3.org/2001/XMLSchema" xmlns:p="http://schemas.microsoft.com/office/2006/metadata/properties" xmlns:ns2="e7338b98-8859-4853-8070-ce69ef224590" xmlns:ns3="b7921a2c-a4b4-48be-b47d-35940cb0c484" targetNamespace="http://schemas.microsoft.com/office/2006/metadata/properties" ma:root="true" ma:fieldsID="604beb93cb8e0dbe4babd2ffc2a383b2" ns2:_="" ns3:_="">
    <xsd:import namespace="e7338b98-8859-4853-8070-ce69ef224590"/>
    <xsd:import namespace="b7921a2c-a4b4-48be-b47d-35940cb0c4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38b98-8859-4853-8070-ce69ef2245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e380778-4965-479a-be50-06c7946aa0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21a2c-a4b4-48be-b47d-35940cb0c48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4858c4e-a4fa-4e5a-b060-5b8b9595f3cc}" ma:internalName="TaxCatchAll" ma:showField="CatchAllData" ma:web="b7921a2c-a4b4-48be-b47d-35940cb0c4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0E887E-1CE2-45E1-A807-A62491AC8694}">
  <ds:schemaRefs>
    <ds:schemaRef ds:uri="http://schemas.microsoft.com/office/2006/metadata/properties"/>
    <ds:schemaRef ds:uri="http://schemas.microsoft.com/office/infopath/2007/PartnerControls"/>
    <ds:schemaRef ds:uri="e7338b98-8859-4853-8070-ce69ef224590"/>
    <ds:schemaRef ds:uri="b7921a2c-a4b4-48be-b47d-35940cb0c484"/>
  </ds:schemaRefs>
</ds:datastoreItem>
</file>

<file path=customXml/itemProps2.xml><?xml version="1.0" encoding="utf-8"?>
<ds:datastoreItem xmlns:ds="http://schemas.openxmlformats.org/officeDocument/2006/customXml" ds:itemID="{B61C3562-AB1F-4FAA-BA38-3592D8B9AF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38b98-8859-4853-8070-ce69ef224590"/>
    <ds:schemaRef ds:uri="b7921a2c-a4b4-48be-b47d-35940cb0c4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25566-6DD1-4804-842E-18A049BED1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ManagementFee</vt:lpstr>
      <vt:lpstr>PerformanceFees-1year</vt:lpstr>
      <vt:lpstr>PerformanceFees-multi-year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Niraj Mansingka</dc:creator>
  <cp:keywords/>
  <dc:description/>
  <cp:lastModifiedBy>Vandana Vishwakarma</cp:lastModifiedBy>
  <cp:revision/>
  <dcterms:created xsi:type="dcterms:W3CDTF">2024-04-19T12:24:01Z</dcterms:created>
  <dcterms:modified xsi:type="dcterms:W3CDTF">2026-06-05T13:07:49Z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0x0101005A32EC5C1239B143B66CFA8C8F1CAE9C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